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ThomasAnnulli\Downloads\"/>
    </mc:Choice>
  </mc:AlternateContent>
  <xr:revisionPtr revIDLastSave="0" documentId="13_ncr:1_{F5FC9664-2313-4EED-8E85-157CCE0A61AF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P&amp;L" sheetId="2" r:id="rId1"/>
    <sheet name="Balance Sheet" sheetId="1" r:id="rId2"/>
    <sheet name="WPCA Liabilities" sheetId="3" r:id="rId3"/>
    <sheet name="Checks Writt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7u93DmO5dL6GuOk+JJlsV0Ekzzg=="/>
    </ext>
  </extLst>
</workbook>
</file>

<file path=xl/calcChain.xml><?xml version="1.0" encoding="utf-8"?>
<calcChain xmlns="http://schemas.openxmlformats.org/spreadsheetml/2006/main">
  <c r="C7" i="2" l="1"/>
  <c r="H29" i="3"/>
  <c r="H19" i="3"/>
  <c r="H18" i="3"/>
  <c r="H17" i="3"/>
  <c r="H16" i="3"/>
  <c r="F23" i="1"/>
  <c r="D19" i="3"/>
  <c r="D18" i="3"/>
  <c r="D17" i="3"/>
  <c r="D16" i="3"/>
  <c r="D21" i="3" s="1"/>
  <c r="D12" i="3"/>
  <c r="C24" i="2"/>
  <c r="C9" i="2"/>
  <c r="F25" i="1"/>
  <c r="F17" i="1"/>
  <c r="F16" i="1"/>
  <c r="F9" i="1"/>
  <c r="F12" i="1" s="1"/>
  <c r="C26" i="2" l="1"/>
  <c r="F27" i="1" s="1"/>
  <c r="F28" i="1" s="1"/>
  <c r="F30" i="1" s="1"/>
  <c r="H21" i="3"/>
  <c r="H23" i="3" s="1"/>
  <c r="H26" i="3" s="1"/>
  <c r="D23" i="3"/>
  <c r="D26" i="3" s="1"/>
</calcChain>
</file>

<file path=xl/sharedStrings.xml><?xml version="1.0" encoding="utf-8"?>
<sst xmlns="http://schemas.openxmlformats.org/spreadsheetml/2006/main" count="101" uniqueCount="76">
  <si>
    <t>Old Lyme Shores Beach Association Water Pollution Control Authority</t>
  </si>
  <si>
    <t>Balance Sheet</t>
  </si>
  <si>
    <t>Assets:</t>
  </si>
  <si>
    <t>Cash - Citizens Bank</t>
  </si>
  <si>
    <t>Portland Avenue Land (shared)</t>
  </si>
  <si>
    <t>Total Assets</t>
  </si>
  <si>
    <t>Liabilties</t>
  </si>
  <si>
    <t>Accrued Interest-State of Connecticut</t>
  </si>
  <si>
    <t>Due to State of Connecticut</t>
  </si>
  <si>
    <t>Due to Old Colony</t>
  </si>
  <si>
    <t>Equity</t>
  </si>
  <si>
    <t>Capital contribution -  Old Lyme Shores Beach Association</t>
  </si>
  <si>
    <t>Accumulated Earnings/(Deficit) 07/01/2022</t>
  </si>
  <si>
    <t xml:space="preserve">          </t>
  </si>
  <si>
    <t>Current Income (Loss)</t>
  </si>
  <si>
    <t>Accumulated Earnings/(Deficit)</t>
  </si>
  <si>
    <t>Total Liabilities and Equity</t>
  </si>
  <si>
    <t>Income Statement</t>
  </si>
  <si>
    <t>Grant Income</t>
  </si>
  <si>
    <t>Interest Income</t>
  </si>
  <si>
    <t>Total Income</t>
  </si>
  <si>
    <t>Expenses:</t>
  </si>
  <si>
    <t>Interest Expense</t>
  </si>
  <si>
    <t>Advertising for Sewer Project</t>
  </si>
  <si>
    <t>Land acquistion survey dwgs</t>
  </si>
  <si>
    <t>Legal-Shipman &amp; Goodwin CSA</t>
  </si>
  <si>
    <t>Levine Insurance</t>
  </si>
  <si>
    <t>US Bank - closing</t>
  </si>
  <si>
    <t>Total Expenses</t>
  </si>
  <si>
    <t>Total Income (Loss)</t>
  </si>
  <si>
    <t>Old Lyme Shores Beach Association</t>
  </si>
  <si>
    <t>WPCA Liabilities</t>
  </si>
  <si>
    <t>Old Lyme Shores - CWF 645 Loan</t>
  </si>
  <si>
    <t>Total Old Lyme Shores Break Up Amount to date</t>
  </si>
  <si>
    <t>Old Colony Beach Club - CWF 720 Loan</t>
  </si>
  <si>
    <t>% Share</t>
  </si>
  <si>
    <t>Accrued Interest - State of Connecticut</t>
  </si>
  <si>
    <t>Eligible Expenses</t>
  </si>
  <si>
    <t>Our Share of Old Colony Shared Infrastructure expenses</t>
  </si>
  <si>
    <t>Grand Total - to date</t>
  </si>
  <si>
    <t>Number of EDUs</t>
  </si>
  <si>
    <t>Estimated Walk Away Expense per EDU</t>
  </si>
  <si>
    <t>Engineering Services - change in % without Town of Old Lyme</t>
  </si>
  <si>
    <t>As of 6/30/2023</t>
  </si>
  <si>
    <t>Quickbooks charges paid by OLSBA</t>
  </si>
  <si>
    <t>Due to OLSBA - Quickbooks charges</t>
  </si>
  <si>
    <t>Payment Date</t>
  </si>
  <si>
    <t>Payee</t>
  </si>
  <si>
    <t>Address</t>
  </si>
  <si>
    <t>City</t>
  </si>
  <si>
    <t>State</t>
  </si>
  <si>
    <t>Description</t>
  </si>
  <si>
    <t>Dollar Amount</t>
  </si>
  <si>
    <t>Levine Insurance Group</t>
  </si>
  <si>
    <t>PO Box 339 221 Boston Post Road</t>
  </si>
  <si>
    <t>East Lyme</t>
  </si>
  <si>
    <t>CT</t>
  </si>
  <si>
    <t xml:space="preserve">Liability Insurance </t>
  </si>
  <si>
    <t>Fuss &amp; O'Neill</t>
  </si>
  <si>
    <t>146 Hartford Road</t>
  </si>
  <si>
    <t>Manchester</t>
  </si>
  <si>
    <t>Ineligible engineering - roads and drainage</t>
  </si>
  <si>
    <t>Old Colony Beach Club Associatio</t>
  </si>
  <si>
    <t>PO Box 10</t>
  </si>
  <si>
    <t>Old Lyme</t>
  </si>
  <si>
    <t>Contribution to shared infrastructure operating account</t>
  </si>
  <si>
    <t>US Bank</t>
  </si>
  <si>
    <t>CM-9690 PO BOX 70870</t>
  </si>
  <si>
    <t>ST PAUL</t>
  </si>
  <si>
    <t>MN</t>
  </si>
  <si>
    <t>IFO Recertification</t>
  </si>
  <si>
    <t>Hinckley Allen</t>
  </si>
  <si>
    <t>20 Church Street</t>
  </si>
  <si>
    <t>Hartford, CT</t>
  </si>
  <si>
    <t>Legal - review of CSA and various contracts</t>
  </si>
  <si>
    <t>Legal - Hinkley Allan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</si>
</sst>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15" fontId="4" fillId="0" borderId="0" xfId="0" applyNumberFormat="1" applyFont="1"/>
    <xf numFmtId="44" fontId="4" fillId="0" borderId="0" xfId="0" applyNumberFormat="1" applyFont="1"/>
    <xf numFmtId="43" fontId="4" fillId="0" borderId="0" xfId="0" applyNumberFormat="1" applyFont="1"/>
    <xf numFmtId="43" fontId="4" fillId="0" borderId="1" xfId="0" applyNumberFormat="1" applyFont="1" applyBorder="1"/>
    <xf numFmtId="44" fontId="4" fillId="0" borderId="2" xfId="0" applyNumberFormat="1" applyFont="1" applyBorder="1"/>
    <xf numFmtId="4" fontId="4" fillId="0" borderId="0" xfId="0" applyNumberFormat="1" applyFont="1"/>
    <xf numFmtId="0" fontId="4" fillId="0" borderId="1" xfId="0" applyFont="1" applyBorder="1"/>
    <xf numFmtId="0" fontId="4" fillId="2" borderId="3" xfId="0" applyFont="1" applyFill="1" applyBorder="1"/>
    <xf numFmtId="43" fontId="4" fillId="2" borderId="3" xfId="0" applyNumberFormat="1" applyFont="1" applyFill="1" applyBorder="1"/>
    <xf numFmtId="10" fontId="4" fillId="0" borderId="0" xfId="0" applyNumberFormat="1" applyFont="1"/>
    <xf numFmtId="43" fontId="5" fillId="0" borderId="0" xfId="0" applyNumberFormat="1" applyFont="1"/>
    <xf numFmtId="44" fontId="0" fillId="0" borderId="0" xfId="0" applyNumberFormat="1"/>
    <xf numFmtId="0" fontId="2" fillId="0" borderId="0" xfId="0" applyFont="1"/>
    <xf numFmtId="43" fontId="0" fillId="0" borderId="0" xfId="0" applyNumberFormat="1"/>
    <xf numFmtId="44" fontId="4" fillId="0" borderId="3" xfId="0" applyNumberFormat="1" applyFont="1" applyBorder="1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8</xdr:row>
      <xdr:rowOff>9525</xdr:rowOff>
    </xdr:from>
    <xdr:ext cx="2095500" cy="8286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00329" y="3365663"/>
          <a:ext cx="2091342" cy="8286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400" b="1" cap="none"/>
            <a:t>	</a:t>
          </a:r>
          <a:endParaRPr sz="1400"/>
        </a:p>
      </xdr:txBody>
    </xdr:sp>
    <xdr:clientData fLocksWithSheet="0"/>
  </xdr:oneCellAnchor>
  <xdr:oneCellAnchor>
    <xdr:from>
      <xdr:col>1</xdr:col>
      <xdr:colOff>304800</xdr:colOff>
      <xdr:row>8</xdr:row>
      <xdr:rowOff>9525</xdr:rowOff>
    </xdr:from>
    <xdr:ext cx="190500" cy="9429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53635" y="3311186"/>
          <a:ext cx="184730" cy="93762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  <xdr:oneCellAnchor>
    <xdr:from>
      <xdr:col>0</xdr:col>
      <xdr:colOff>361950</xdr:colOff>
      <xdr:row>8</xdr:row>
      <xdr:rowOff>85725</xdr:rowOff>
    </xdr:from>
    <xdr:ext cx="2609850" cy="8286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041847" y="3370425"/>
          <a:ext cx="2608307" cy="819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9</xdr:row>
      <xdr:rowOff>0</xdr:rowOff>
    </xdr:from>
    <xdr:ext cx="2486025" cy="866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02988" y="3346613"/>
          <a:ext cx="2486024" cy="8667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/>
        </a:p>
      </xdr:txBody>
    </xdr:sp>
    <xdr:clientData fLocksWithSheet="0"/>
  </xdr:oneCellAnchor>
  <xdr:oneCellAnchor>
    <xdr:from>
      <xdr:col>1</xdr:col>
      <xdr:colOff>371475</xdr:colOff>
      <xdr:row>8</xdr:row>
      <xdr:rowOff>0</xdr:rowOff>
    </xdr:from>
    <xdr:ext cx="190500" cy="9429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53635" y="3311186"/>
          <a:ext cx="184730" cy="93762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  <xdr:oneCellAnchor>
    <xdr:from>
      <xdr:col>1</xdr:col>
      <xdr:colOff>495300</xdr:colOff>
      <xdr:row>8</xdr:row>
      <xdr:rowOff>0</xdr:rowOff>
    </xdr:from>
    <xdr:ext cx="190500" cy="9429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53635" y="3311186"/>
          <a:ext cx="184730" cy="93762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  <xdr:oneCellAnchor>
    <xdr:from>
      <xdr:col>1</xdr:col>
      <xdr:colOff>104775</xdr:colOff>
      <xdr:row>9</xdr:row>
      <xdr:rowOff>85725</xdr:rowOff>
    </xdr:from>
    <xdr:ext cx="2981325" cy="5619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56109" y="3499911"/>
          <a:ext cx="2979782" cy="56017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selection activeCell="C21" sqref="C21"/>
    </sheetView>
  </sheetViews>
  <sheetFormatPr defaultColWidth="14.44140625" defaultRowHeight="15" customHeight="1" x14ac:dyDescent="0.3"/>
  <cols>
    <col min="1" max="1" width="58.77734375" bestFit="1" customWidth="1"/>
    <col min="2" max="2" width="11.5546875" customWidth="1"/>
    <col min="3" max="3" width="14.33203125" customWidth="1"/>
    <col min="4" max="4" width="10.109375" customWidth="1"/>
    <col min="5" max="5" width="12.5546875" customWidth="1"/>
    <col min="6" max="26" width="8.6640625" customWidth="1"/>
  </cols>
  <sheetData>
    <row r="1" spans="1:5" ht="14.4" x14ac:dyDescent="0.3">
      <c r="A1" s="1" t="s">
        <v>0</v>
      </c>
    </row>
    <row r="2" spans="1:5" ht="14.4" x14ac:dyDescent="0.3">
      <c r="A2" s="1" t="s">
        <v>17</v>
      </c>
    </row>
    <row r="3" spans="1:5" ht="14.4" x14ac:dyDescent="0.3">
      <c r="A3" s="2">
        <v>45107</v>
      </c>
    </row>
    <row r="6" spans="1:5" ht="14.4" x14ac:dyDescent="0.3">
      <c r="A6" s="1" t="s">
        <v>18</v>
      </c>
      <c r="C6" s="3"/>
    </row>
    <row r="7" spans="1:5" ht="14.4" x14ac:dyDescent="0.3">
      <c r="A7" s="1" t="s">
        <v>19</v>
      </c>
      <c r="C7" s="8">
        <f>0.58+0.11</f>
        <v>0.69</v>
      </c>
    </row>
    <row r="9" spans="1:5" ht="14.4" x14ac:dyDescent="0.3">
      <c r="A9" s="1" t="s">
        <v>20</v>
      </c>
      <c r="C9" s="3">
        <f>SUM(C6:C8)</f>
        <v>0.69</v>
      </c>
    </row>
    <row r="12" spans="1:5" ht="14.4" x14ac:dyDescent="0.3">
      <c r="A12" s="1" t="s">
        <v>21</v>
      </c>
    </row>
    <row r="14" spans="1:5" ht="14.4" x14ac:dyDescent="0.3">
      <c r="A14" s="1" t="s">
        <v>22</v>
      </c>
      <c r="C14" s="3"/>
      <c r="D14" s="7"/>
      <c r="E14" s="3"/>
    </row>
    <row r="15" spans="1:5" ht="14.4" x14ac:dyDescent="0.3">
      <c r="A15" s="1" t="s">
        <v>23</v>
      </c>
      <c r="C15" s="4"/>
    </row>
    <row r="16" spans="1:5" ht="14.4" x14ac:dyDescent="0.3">
      <c r="A16" s="14" t="s">
        <v>42</v>
      </c>
      <c r="C16" s="4">
        <v>125334.3</v>
      </c>
    </row>
    <row r="17" spans="1:3" ht="14.4" x14ac:dyDescent="0.3">
      <c r="A17" s="1" t="s">
        <v>24</v>
      </c>
      <c r="C17" s="4"/>
    </row>
    <row r="18" spans="1:3" ht="14.4" x14ac:dyDescent="0.3">
      <c r="A18" s="1" t="s">
        <v>25</v>
      </c>
      <c r="C18" s="4"/>
    </row>
    <row r="19" spans="1:3" ht="14.4" x14ac:dyDescent="0.3">
      <c r="A19" s="1" t="s">
        <v>26</v>
      </c>
      <c r="C19" s="4">
        <v>2944.92</v>
      </c>
    </row>
    <row r="20" spans="1:3" ht="14.4" x14ac:dyDescent="0.3">
      <c r="A20" s="17" t="s">
        <v>44</v>
      </c>
      <c r="C20" s="4">
        <v>1025.1500000000001</v>
      </c>
    </row>
    <row r="21" spans="1:3" ht="15.75" customHeight="1" x14ac:dyDescent="0.3">
      <c r="A21" s="1" t="s">
        <v>27</v>
      </c>
      <c r="C21" s="3"/>
    </row>
    <row r="22" spans="1:3" ht="15.75" customHeight="1" x14ac:dyDescent="0.3">
      <c r="A22" s="17" t="s">
        <v>75</v>
      </c>
      <c r="C22" s="5">
        <v>9000</v>
      </c>
    </row>
    <row r="23" spans="1:3" ht="15.75" customHeight="1" x14ac:dyDescent="0.3">
      <c r="C23" s="4"/>
    </row>
    <row r="24" spans="1:3" ht="15.75" customHeight="1" x14ac:dyDescent="0.3">
      <c r="A24" s="1" t="s">
        <v>28</v>
      </c>
      <c r="C24" s="4">
        <f>SUM(C14:C23)</f>
        <v>138304.37</v>
      </c>
    </row>
    <row r="25" spans="1:3" ht="15.75" customHeight="1" x14ac:dyDescent="0.3"/>
    <row r="26" spans="1:3" ht="15.75" customHeight="1" x14ac:dyDescent="0.3">
      <c r="A26" s="1" t="s">
        <v>29</v>
      </c>
      <c r="C26" s="6">
        <f>+C9-C24</f>
        <v>-138303.67999999999</v>
      </c>
    </row>
    <row r="27" spans="1:3" ht="15.75" customHeight="1" x14ac:dyDescent="0.3"/>
    <row r="28" spans="1:3" ht="15.75" customHeight="1" x14ac:dyDescent="0.3"/>
    <row r="29" spans="1:3" ht="15.75" customHeight="1" x14ac:dyDescent="0.3"/>
    <row r="30" spans="1:3" ht="15.75" customHeight="1" x14ac:dyDescent="0.3"/>
    <row r="31" spans="1:3" ht="15.75" customHeight="1" x14ac:dyDescent="0.3"/>
    <row r="32" spans="1: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/>
  </sheetViews>
  <sheetFormatPr defaultColWidth="14.44140625" defaultRowHeight="15" customHeight="1" x14ac:dyDescent="0.3"/>
  <cols>
    <col min="1" max="1" width="10" customWidth="1"/>
    <col min="2" max="2" width="8.6640625" customWidth="1"/>
    <col min="3" max="4" width="12.33203125" customWidth="1"/>
    <col min="5" max="5" width="12.88671875" customWidth="1"/>
    <col min="6" max="6" width="13.44140625" customWidth="1"/>
    <col min="7" max="7" width="10.5546875" customWidth="1"/>
    <col min="8" max="8" width="10.6640625" customWidth="1"/>
    <col min="9" max="11" width="8.6640625" customWidth="1"/>
    <col min="12" max="12" width="12.5546875" customWidth="1"/>
    <col min="13" max="26" width="8.6640625" customWidth="1"/>
  </cols>
  <sheetData>
    <row r="1" spans="1:6" ht="14.4" x14ac:dyDescent="0.3">
      <c r="A1" s="1" t="s">
        <v>0</v>
      </c>
    </row>
    <row r="2" spans="1:6" ht="14.4" x14ac:dyDescent="0.3">
      <c r="A2" s="1" t="s">
        <v>1</v>
      </c>
    </row>
    <row r="3" spans="1:6" ht="14.4" x14ac:dyDescent="0.3">
      <c r="A3" s="2" t="s">
        <v>43</v>
      </c>
    </row>
    <row r="5" spans="1:6" ht="14.4" x14ac:dyDescent="0.3">
      <c r="A5" s="1" t="s">
        <v>2</v>
      </c>
    </row>
    <row r="7" spans="1:6" ht="14.4" x14ac:dyDescent="0.3">
      <c r="A7" s="1" t="s">
        <v>3</v>
      </c>
      <c r="E7" s="3">
        <v>350.39</v>
      </c>
    </row>
    <row r="8" spans="1:6" ht="14.4" x14ac:dyDescent="0.3">
      <c r="D8" s="3"/>
      <c r="E8" s="3"/>
    </row>
    <row r="9" spans="1:6" ht="14.4" x14ac:dyDescent="0.3">
      <c r="D9" s="4"/>
      <c r="E9" s="4"/>
      <c r="F9" s="3">
        <f>+E7</f>
        <v>350.39</v>
      </c>
    </row>
    <row r="10" spans="1:6" ht="14.4" x14ac:dyDescent="0.3">
      <c r="A10" s="1" t="s">
        <v>4</v>
      </c>
      <c r="F10" s="5">
        <v>15000</v>
      </c>
    </row>
    <row r="11" spans="1:6" ht="14.4" x14ac:dyDescent="0.3">
      <c r="F11" s="4"/>
    </row>
    <row r="12" spans="1:6" ht="14.4" x14ac:dyDescent="0.3">
      <c r="A12" s="1" t="s">
        <v>5</v>
      </c>
      <c r="F12" s="6">
        <f>SUM(F9:F10)</f>
        <v>15350.39</v>
      </c>
    </row>
    <row r="13" spans="1:6" ht="14.4" x14ac:dyDescent="0.3">
      <c r="F13" s="4"/>
    </row>
    <row r="14" spans="1:6" ht="14.4" x14ac:dyDescent="0.3">
      <c r="F14" s="4"/>
    </row>
    <row r="15" spans="1:6" ht="14.4" x14ac:dyDescent="0.3">
      <c r="A15" s="1" t="s">
        <v>6</v>
      </c>
      <c r="F15" s="4"/>
    </row>
    <row r="16" spans="1:6" ht="14.4" x14ac:dyDescent="0.3">
      <c r="A16" s="1" t="s">
        <v>7</v>
      </c>
      <c r="F16" s="3">
        <f>+'WPCA Liabilities'!D8</f>
        <v>23628.42</v>
      </c>
    </row>
    <row r="17" spans="1:12" ht="14.4" x14ac:dyDescent="0.3">
      <c r="A17" s="1" t="s">
        <v>8</v>
      </c>
      <c r="F17" s="4">
        <f>+'WPCA Liabilities'!D9</f>
        <v>505365.32</v>
      </c>
    </row>
    <row r="18" spans="1:12" ht="14.4" x14ac:dyDescent="0.3">
      <c r="A18" s="1" t="s">
        <v>9</v>
      </c>
      <c r="F18" s="4">
        <v>227827.74</v>
      </c>
    </row>
    <row r="19" spans="1:12" ht="14.4" x14ac:dyDescent="0.3">
      <c r="A19" s="17" t="s">
        <v>45</v>
      </c>
      <c r="F19" s="4">
        <v>1025.1500000000001</v>
      </c>
    </row>
    <row r="20" spans="1:12" ht="14.4" x14ac:dyDescent="0.3">
      <c r="F20" s="4"/>
    </row>
    <row r="21" spans="1:12" ht="15.75" customHeight="1" x14ac:dyDescent="0.3">
      <c r="F21" s="4"/>
    </row>
    <row r="22" spans="1:12" ht="15.75" customHeight="1" x14ac:dyDescent="0.3">
      <c r="A22" s="1" t="s">
        <v>10</v>
      </c>
      <c r="F22" s="4"/>
    </row>
    <row r="23" spans="1:12" ht="15.75" customHeight="1" x14ac:dyDescent="0.3">
      <c r="A23" s="1" t="s">
        <v>11</v>
      </c>
      <c r="F23" s="4">
        <f>227527.1+45000+45000+15000+25000+9954.63+15000+10000</f>
        <v>392481.73</v>
      </c>
      <c r="L23" s="3"/>
    </row>
    <row r="24" spans="1:12" ht="15.75" customHeight="1" x14ac:dyDescent="0.3">
      <c r="F24" s="4"/>
    </row>
    <row r="25" spans="1:12" ht="15.75" customHeight="1" x14ac:dyDescent="0.3">
      <c r="A25" s="1" t="s">
        <v>12</v>
      </c>
      <c r="F25" s="4">
        <f>-993174.29-3500</f>
        <v>-996674.29</v>
      </c>
    </row>
    <row r="26" spans="1:12" ht="15.75" customHeight="1" x14ac:dyDescent="0.3">
      <c r="F26" s="4" t="s">
        <v>13</v>
      </c>
      <c r="G26" s="7"/>
      <c r="H26" s="4"/>
    </row>
    <row r="27" spans="1:12" ht="15.75" customHeight="1" x14ac:dyDescent="0.3">
      <c r="A27" s="1" t="s">
        <v>14</v>
      </c>
      <c r="F27" s="4">
        <f>+'P&amp;L'!C26</f>
        <v>-138303.67999999999</v>
      </c>
    </row>
    <row r="28" spans="1:12" ht="15.75" customHeight="1" x14ac:dyDescent="0.3">
      <c r="A28" s="1" t="s">
        <v>15</v>
      </c>
      <c r="F28" s="4">
        <f>SUM(F25:F27)</f>
        <v>-1134977.97</v>
      </c>
      <c r="L28" s="3"/>
    </row>
    <row r="29" spans="1:12" ht="15.75" customHeight="1" x14ac:dyDescent="0.3">
      <c r="F29" s="4"/>
    </row>
    <row r="30" spans="1:12" ht="15.75" customHeight="1" x14ac:dyDescent="0.3">
      <c r="A30" s="1" t="s">
        <v>16</v>
      </c>
      <c r="F30" s="6">
        <f>F18+F21+F16+F23+F28+F17+F19</f>
        <v>15350.389999999932</v>
      </c>
      <c r="H30" s="3"/>
    </row>
    <row r="31" spans="1:12" ht="15.75" customHeight="1" x14ac:dyDescent="0.3">
      <c r="F31" s="4"/>
    </row>
    <row r="32" spans="1:12" ht="15.75" customHeight="1" x14ac:dyDescent="0.3">
      <c r="F32" s="4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workbookViewId="0"/>
  </sheetViews>
  <sheetFormatPr defaultColWidth="14.44140625" defaultRowHeight="15" customHeight="1" x14ac:dyDescent="0.3"/>
  <cols>
    <col min="1" max="1" width="53" customWidth="1"/>
    <col min="2" max="2" width="13.33203125" customWidth="1"/>
    <col min="3" max="3" width="8.6640625" customWidth="1"/>
    <col min="4" max="4" width="11.5546875" customWidth="1"/>
    <col min="5" max="5" width="8.6640625" customWidth="1"/>
    <col min="6" max="6" width="11.109375" bestFit="1" customWidth="1"/>
    <col min="7" max="7" width="8.6640625" customWidth="1"/>
    <col min="8" max="8" width="11.109375" bestFit="1" customWidth="1"/>
    <col min="9" max="9" width="8.6640625" customWidth="1"/>
    <col min="10" max="11" width="11.109375" bestFit="1" customWidth="1"/>
    <col min="12" max="12" width="13.33203125" customWidth="1"/>
    <col min="13" max="26" width="8.6640625" customWidth="1"/>
  </cols>
  <sheetData>
    <row r="1" spans="1:12" ht="14.4" x14ac:dyDescent="0.3">
      <c r="A1" s="1" t="s">
        <v>30</v>
      </c>
    </row>
    <row r="2" spans="1:12" ht="14.4" x14ac:dyDescent="0.3">
      <c r="A2" s="1" t="s">
        <v>31</v>
      </c>
    </row>
    <row r="3" spans="1:12" ht="14.4" x14ac:dyDescent="0.3">
      <c r="A3" s="2">
        <v>45107</v>
      </c>
    </row>
    <row r="4" spans="1:12" ht="15" customHeight="1" x14ac:dyDescent="0.3">
      <c r="K4" s="15"/>
    </row>
    <row r="5" spans="1:12" ht="14.4" x14ac:dyDescent="0.3">
      <c r="A5" s="1" t="s">
        <v>32</v>
      </c>
      <c r="K5" s="15"/>
    </row>
    <row r="6" spans="1:12" ht="15" customHeight="1" x14ac:dyDescent="0.3">
      <c r="K6" s="15"/>
    </row>
    <row r="7" spans="1:12" ht="14.4" x14ac:dyDescent="0.3">
      <c r="A7" s="1" t="s">
        <v>18</v>
      </c>
      <c r="D7" s="4">
        <v>161505.74</v>
      </c>
    </row>
    <row r="8" spans="1:12" ht="14.4" x14ac:dyDescent="0.3">
      <c r="A8" s="9" t="s">
        <v>7</v>
      </c>
      <c r="D8" s="10">
        <v>23628.42</v>
      </c>
    </row>
    <row r="9" spans="1:12" ht="14.4" x14ac:dyDescent="0.3">
      <c r="A9" s="9" t="s">
        <v>8</v>
      </c>
      <c r="D9" s="10">
        <v>505365.32</v>
      </c>
    </row>
    <row r="10" spans="1:12" ht="14.4" x14ac:dyDescent="0.3">
      <c r="D10" s="5"/>
    </row>
    <row r="12" spans="1:12" ht="14.4" x14ac:dyDescent="0.3">
      <c r="A12" s="1" t="s">
        <v>33</v>
      </c>
      <c r="D12" s="5">
        <f>SUM(D7:D11)</f>
        <v>690499.48</v>
      </c>
    </row>
    <row r="14" spans="1:12" ht="14.4" x14ac:dyDescent="0.3">
      <c r="A14" s="1" t="s">
        <v>34</v>
      </c>
    </row>
    <row r="15" spans="1:12" ht="14.4" x14ac:dyDescent="0.3">
      <c r="C15" s="1" t="s">
        <v>35</v>
      </c>
      <c r="G15" s="1" t="s">
        <v>35</v>
      </c>
      <c r="K15" s="1"/>
    </row>
    <row r="16" spans="1:12" ht="14.4" x14ac:dyDescent="0.3">
      <c r="A16" s="1" t="s">
        <v>18</v>
      </c>
      <c r="B16" s="4">
        <v>135114.53</v>
      </c>
      <c r="C16" s="11">
        <v>0.21</v>
      </c>
      <c r="D16" s="4">
        <f t="shared" ref="D16:D19" si="0">ROUND((B16*C16),2)</f>
        <v>28374.05</v>
      </c>
      <c r="F16" s="4">
        <v>135114.53</v>
      </c>
      <c r="G16" s="11">
        <v>0.30049999999999999</v>
      </c>
      <c r="H16" s="4">
        <f t="shared" ref="H16:H19" si="1">ROUND((F16*G16),2)</f>
        <v>40601.919999999998</v>
      </c>
      <c r="J16" s="4"/>
      <c r="K16" s="11"/>
      <c r="L16" s="4"/>
    </row>
    <row r="17" spans="1:14" ht="14.4" x14ac:dyDescent="0.3">
      <c r="A17" s="1" t="s">
        <v>36</v>
      </c>
      <c r="B17" s="4">
        <v>22749.39</v>
      </c>
      <c r="C17" s="11">
        <v>0.21</v>
      </c>
      <c r="D17" s="4">
        <f t="shared" si="0"/>
        <v>4777.37</v>
      </c>
      <c r="F17" s="4">
        <v>22749.39</v>
      </c>
      <c r="G17" s="11">
        <v>0.30049999999999999</v>
      </c>
      <c r="H17" s="4">
        <f t="shared" si="1"/>
        <v>6836.19</v>
      </c>
      <c r="J17" s="4"/>
      <c r="K17" s="11"/>
      <c r="L17" s="4"/>
    </row>
    <row r="18" spans="1:14" ht="14.4" x14ac:dyDescent="0.3">
      <c r="A18" s="1" t="s">
        <v>8</v>
      </c>
      <c r="B18" s="4">
        <v>465314.64</v>
      </c>
      <c r="C18" s="11">
        <v>0.21</v>
      </c>
      <c r="D18" s="4">
        <f t="shared" si="0"/>
        <v>97716.07</v>
      </c>
      <c r="F18" s="4">
        <v>465314.64</v>
      </c>
      <c r="G18" s="11">
        <v>0.30049999999999999</v>
      </c>
      <c r="H18" s="4">
        <f t="shared" si="1"/>
        <v>139827.04999999999</v>
      </c>
      <c r="J18" s="4"/>
      <c r="K18" s="11"/>
      <c r="L18" s="4"/>
    </row>
    <row r="19" spans="1:14" ht="14.4" x14ac:dyDescent="0.3">
      <c r="A19" s="1" t="s">
        <v>37</v>
      </c>
      <c r="B19" s="4">
        <v>270098.15999999997</v>
      </c>
      <c r="C19" s="11">
        <v>0.21</v>
      </c>
      <c r="D19" s="4">
        <f t="shared" si="0"/>
        <v>56720.61</v>
      </c>
      <c r="F19" s="4">
        <v>270098.15999999997</v>
      </c>
      <c r="G19" s="11">
        <v>0.30049999999999999</v>
      </c>
      <c r="H19" s="4">
        <f t="shared" si="1"/>
        <v>81164.5</v>
      </c>
      <c r="J19" s="4"/>
      <c r="K19" s="11"/>
      <c r="L19" s="4"/>
    </row>
    <row r="20" spans="1:14" ht="14.4" x14ac:dyDescent="0.3">
      <c r="B20" s="4"/>
      <c r="C20" s="4"/>
      <c r="D20" s="4"/>
      <c r="F20" s="4"/>
      <c r="G20" s="4"/>
      <c r="H20" s="4"/>
      <c r="J20" s="4"/>
      <c r="K20" s="4"/>
      <c r="L20" s="4"/>
    </row>
    <row r="21" spans="1:14" ht="15.75" customHeight="1" x14ac:dyDescent="0.3">
      <c r="A21" s="1" t="s">
        <v>38</v>
      </c>
      <c r="B21" s="4"/>
      <c r="C21" s="4"/>
      <c r="D21" s="12">
        <f>SUM(D16:D20)</f>
        <v>187588.1</v>
      </c>
      <c r="F21" s="4"/>
      <c r="G21" s="4"/>
      <c r="H21" s="12">
        <f>SUM(H16:H20)</f>
        <v>268429.65999999997</v>
      </c>
      <c r="J21" s="4"/>
      <c r="K21" s="4"/>
      <c r="L21" s="12"/>
    </row>
    <row r="22" spans="1:14" ht="15.75" customHeight="1" x14ac:dyDescent="0.3"/>
    <row r="23" spans="1:14" ht="15.75" customHeight="1" x14ac:dyDescent="0.3">
      <c r="A23" s="1" t="s">
        <v>39</v>
      </c>
      <c r="D23" s="4">
        <f>+D12+D21</f>
        <v>878087.58</v>
      </c>
      <c r="H23" s="4">
        <f>+D12+H21</f>
        <v>958929.1399999999</v>
      </c>
      <c r="L23" s="4"/>
    </row>
    <row r="24" spans="1:14" ht="15.75" customHeight="1" x14ac:dyDescent="0.3">
      <c r="A24" s="1" t="s">
        <v>40</v>
      </c>
      <c r="D24" s="1">
        <v>192</v>
      </c>
      <c r="H24" s="1">
        <v>192</v>
      </c>
      <c r="L24" s="1"/>
    </row>
    <row r="25" spans="1:14" ht="15.75" customHeight="1" x14ac:dyDescent="0.3"/>
    <row r="26" spans="1:14" ht="15.75" customHeight="1" thickBot="1" x14ac:dyDescent="0.35">
      <c r="A26" s="1" t="s">
        <v>41</v>
      </c>
      <c r="D26" s="6">
        <f>ROUND((D23/D24),2)</f>
        <v>4573.37</v>
      </c>
      <c r="H26" s="6">
        <f>ROUND((H23/H24),2)</f>
        <v>4994.42</v>
      </c>
      <c r="L26" s="16"/>
      <c r="N26" s="13"/>
    </row>
    <row r="27" spans="1:14" ht="15.75" customHeight="1" thickTop="1" x14ac:dyDescent="0.3"/>
    <row r="28" spans="1:14" ht="15.75" customHeight="1" x14ac:dyDescent="0.3"/>
    <row r="29" spans="1:14" ht="15.75" customHeight="1" x14ac:dyDescent="0.3">
      <c r="H29" s="13">
        <f>+H26-D26</f>
        <v>421.05000000000018</v>
      </c>
    </row>
    <row r="30" spans="1:14" ht="15.75" customHeight="1" x14ac:dyDescent="0.3">
      <c r="D30" s="4"/>
    </row>
    <row r="31" spans="1:14" ht="15.75" customHeight="1" x14ac:dyDescent="0.3"/>
    <row r="32" spans="1:1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1A6CF-9798-4864-BD21-697FC15AA519}">
  <dimension ref="A1:G10"/>
  <sheetViews>
    <sheetView workbookViewId="0">
      <selection activeCell="C20" sqref="C20"/>
    </sheetView>
  </sheetViews>
  <sheetFormatPr defaultRowHeight="14.4" x14ac:dyDescent="0.3"/>
  <cols>
    <col min="1" max="1" width="12.44140625" bestFit="1" customWidth="1"/>
    <col min="2" max="2" width="28.5546875" bestFit="1" customWidth="1"/>
    <col min="3" max="3" width="29.109375" bestFit="1" customWidth="1"/>
    <col min="4" max="4" width="11" bestFit="1" customWidth="1"/>
    <col min="5" max="5" width="5.21875" bestFit="1" customWidth="1"/>
    <col min="6" max="6" width="47.109375" bestFit="1" customWidth="1"/>
    <col min="7" max="7" width="12.77734375" bestFit="1" customWidth="1"/>
  </cols>
  <sheetData>
    <row r="1" spans="1:7" x14ac:dyDescent="0.3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</row>
    <row r="3" spans="1:7" x14ac:dyDescent="0.3">
      <c r="A3" s="18">
        <v>44622</v>
      </c>
      <c r="B3" t="s">
        <v>53</v>
      </c>
      <c r="C3" t="s">
        <v>54</v>
      </c>
      <c r="D3" t="s">
        <v>55</v>
      </c>
      <c r="E3" t="s">
        <v>56</v>
      </c>
      <c r="F3" t="s">
        <v>57</v>
      </c>
      <c r="G3" s="15">
        <v>2944.92</v>
      </c>
    </row>
    <row r="4" spans="1:7" x14ac:dyDescent="0.3">
      <c r="A4" s="18">
        <v>44777</v>
      </c>
      <c r="B4" t="s">
        <v>58</v>
      </c>
      <c r="C4" t="s">
        <v>59</v>
      </c>
      <c r="D4" t="s">
        <v>60</v>
      </c>
      <c r="E4" t="s">
        <v>56</v>
      </c>
      <c r="F4" t="s">
        <v>61</v>
      </c>
      <c r="G4" s="15">
        <v>37000</v>
      </c>
    </row>
    <row r="5" spans="1:7" x14ac:dyDescent="0.3">
      <c r="A5" s="18">
        <v>44777</v>
      </c>
      <c r="B5" t="s">
        <v>62</v>
      </c>
      <c r="C5" t="s">
        <v>63</v>
      </c>
      <c r="D5" t="s">
        <v>64</v>
      </c>
      <c r="E5" t="s">
        <v>56</v>
      </c>
      <c r="F5" t="s">
        <v>65</v>
      </c>
      <c r="G5" s="15">
        <v>3000</v>
      </c>
    </row>
    <row r="6" spans="1:7" x14ac:dyDescent="0.3">
      <c r="A6" s="18">
        <v>44841</v>
      </c>
      <c r="B6" t="s">
        <v>66</v>
      </c>
      <c r="C6" t="s">
        <v>67</v>
      </c>
      <c r="D6" t="s">
        <v>68</v>
      </c>
      <c r="E6" t="s">
        <v>69</v>
      </c>
      <c r="F6" t="s">
        <v>70</v>
      </c>
      <c r="G6" s="15">
        <v>500</v>
      </c>
    </row>
    <row r="7" spans="1:7" x14ac:dyDescent="0.3">
      <c r="A7" s="18">
        <v>44841</v>
      </c>
      <c r="B7" t="s">
        <v>58</v>
      </c>
      <c r="C7" t="s">
        <v>59</v>
      </c>
      <c r="D7" t="s">
        <v>60</v>
      </c>
      <c r="E7" t="s">
        <v>56</v>
      </c>
      <c r="F7" t="s">
        <v>61</v>
      </c>
      <c r="G7" s="15">
        <v>3641.65</v>
      </c>
    </row>
    <row r="8" spans="1:7" x14ac:dyDescent="0.3">
      <c r="A8" s="18">
        <v>44855</v>
      </c>
      <c r="B8" t="s">
        <v>58</v>
      </c>
      <c r="C8" t="s">
        <v>59</v>
      </c>
      <c r="D8" t="s">
        <v>60</v>
      </c>
      <c r="E8" t="s">
        <v>56</v>
      </c>
      <c r="F8" t="s">
        <v>61</v>
      </c>
      <c r="G8" s="15">
        <v>13796.3</v>
      </c>
    </row>
    <row r="9" spans="1:7" x14ac:dyDescent="0.3">
      <c r="A9" s="18">
        <v>44984</v>
      </c>
      <c r="B9" t="s">
        <v>53</v>
      </c>
      <c r="C9" t="s">
        <v>54</v>
      </c>
      <c r="D9" t="s">
        <v>55</v>
      </c>
      <c r="E9" t="s">
        <v>56</v>
      </c>
      <c r="F9" t="s">
        <v>57</v>
      </c>
      <c r="G9" s="15">
        <v>2944.92</v>
      </c>
    </row>
    <row r="10" spans="1:7" x14ac:dyDescent="0.3">
      <c r="A10" s="18">
        <v>45091</v>
      </c>
      <c r="B10" t="s">
        <v>71</v>
      </c>
      <c r="C10" t="s">
        <v>72</v>
      </c>
      <c r="D10" t="s">
        <v>73</v>
      </c>
      <c r="E10" t="s">
        <v>56</v>
      </c>
      <c r="F10" t="s">
        <v>74</v>
      </c>
      <c r="G10" s="15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</vt:lpstr>
      <vt:lpstr>Balance Sheet</vt:lpstr>
      <vt:lpstr>WPCA Liabilities</vt:lpstr>
      <vt:lpstr>Checks Written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Annulli, Thomas - Middlebury, CT</dc:creator>
  <cp:lastModifiedBy>Thomas Annulli</cp:lastModifiedBy>
  <dcterms:created xsi:type="dcterms:W3CDTF">2017-11-09T19:31:01Z</dcterms:created>
  <dcterms:modified xsi:type="dcterms:W3CDTF">2023-08-21T15:48:31Z</dcterms:modified>
</cp:coreProperties>
</file>