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G:\My Drive\"/>
    </mc:Choice>
  </mc:AlternateContent>
  <xr:revisionPtr revIDLastSave="0" documentId="8_{FEE85072-3CE7-479E-B6A8-0983454DFBC1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Balance Sheet" sheetId="1" r:id="rId1"/>
    <sheet name="P&amp;L" sheetId="2" r:id="rId2"/>
    <sheet name="WPCA Liabilitie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g7u93DmO5dL6GuOk+JJlsV0Ekzzg=="/>
    </ext>
  </extLst>
</workbook>
</file>

<file path=xl/calcChain.xml><?xml version="1.0" encoding="utf-8"?>
<calcChain xmlns="http://schemas.openxmlformats.org/spreadsheetml/2006/main">
  <c r="F23" i="1" l="1"/>
  <c r="D19" i="3"/>
  <c r="D18" i="3"/>
  <c r="D17" i="3"/>
  <c r="D16" i="3"/>
  <c r="D21" i="3" s="1"/>
  <c r="D12" i="3"/>
  <c r="C24" i="2"/>
  <c r="C9" i="2"/>
  <c r="C26" i="2" s="1"/>
  <c r="F27" i="1" s="1"/>
  <c r="F28" i="1" s="1"/>
  <c r="F25" i="1"/>
  <c r="F19" i="1"/>
  <c r="F17" i="1"/>
  <c r="F16" i="1"/>
  <c r="F9" i="1"/>
  <c r="F12" i="1" s="1"/>
  <c r="F30" i="1" l="1"/>
  <c r="D23" i="3"/>
  <c r="D26" i="3" s="1"/>
</calcChain>
</file>

<file path=xl/sharedStrings.xml><?xml version="1.0" encoding="utf-8"?>
<sst xmlns="http://schemas.openxmlformats.org/spreadsheetml/2006/main" count="52" uniqueCount="46">
  <si>
    <t>Old Lyme Shores Beach Association Water Pollution Control Authority</t>
  </si>
  <si>
    <t>Balance Sheet</t>
  </si>
  <si>
    <t>Assets:</t>
  </si>
  <si>
    <t>Cash - Citizens Bank</t>
  </si>
  <si>
    <t>Portland Avenue Land (shared)</t>
  </si>
  <si>
    <t>Total Assets</t>
  </si>
  <si>
    <t>Liabilties</t>
  </si>
  <si>
    <t>Accrued Interest-State of Connecticut</t>
  </si>
  <si>
    <t>Due to State of Connecticut</t>
  </si>
  <si>
    <t>Due to Old Colony</t>
  </si>
  <si>
    <t>Due toFuss &amp; O'Neil - Ineligible Expenses</t>
  </si>
  <si>
    <t>Equity</t>
  </si>
  <si>
    <t>Capital contribution -  Old Lyme Shores Beach Association</t>
  </si>
  <si>
    <t>Accumulated Earnings/(Deficit) 07/01/2022</t>
  </si>
  <si>
    <t xml:space="preserve">          </t>
  </si>
  <si>
    <t>Current Income (Loss)</t>
  </si>
  <si>
    <t>Accumulated Earnings/(Deficit)</t>
  </si>
  <si>
    <t>Total Liabilities and Equity</t>
  </si>
  <si>
    <t>Income Statement</t>
  </si>
  <si>
    <t>Grant Income</t>
  </si>
  <si>
    <t>Interest Income</t>
  </si>
  <si>
    <t>Total Income</t>
  </si>
  <si>
    <t>Expenses:</t>
  </si>
  <si>
    <t>Interest Expense</t>
  </si>
  <si>
    <t>Advertising for Sewer Project</t>
  </si>
  <si>
    <t>Engineering Services - Water Main</t>
  </si>
  <si>
    <t>Land acquistion survey dwgs</t>
  </si>
  <si>
    <t>Legal-Shipman &amp; Goodwin CSA</t>
  </si>
  <si>
    <t>Levine Insurance</t>
  </si>
  <si>
    <t>Ineligible Expenses- F&amp;O</t>
  </si>
  <si>
    <t>US Bank - closing</t>
  </si>
  <si>
    <t>Total Expenses</t>
  </si>
  <si>
    <t>Total Income (Loss)</t>
  </si>
  <si>
    <t>Old Lyme Shores Beach Association</t>
  </si>
  <si>
    <t>WPCA Liabilities</t>
  </si>
  <si>
    <t>Old Lyme Shores - CWF 645 Loan</t>
  </si>
  <si>
    <t>Total Old Lyme Shores Break Up Amount to date</t>
  </si>
  <si>
    <t>Old Colony Beach Club - CWF 720 Loan</t>
  </si>
  <si>
    <t>% Share</t>
  </si>
  <si>
    <t>Accrued Interest - State of Connecticut</t>
  </si>
  <si>
    <t>Eligible Expenses</t>
  </si>
  <si>
    <t>Our Share of Old Colony Shared Infrastructure expenses</t>
  </si>
  <si>
    <t>Grand Total - to date</t>
  </si>
  <si>
    <t>Number of EDUs</t>
  </si>
  <si>
    <t>Estimated Walk Away Expense per EDU</t>
  </si>
  <si>
    <t>As of 4/30/2023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</si>
</sst>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(#,##0.00\)"/>
  </numFmts>
  <fonts count="4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u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5" fontId="2" fillId="0" borderId="0" xfId="0" applyNumberFormat="1" applyFont="1"/>
    <xf numFmtId="44" fontId="2" fillId="0" borderId="0" xfId="0" applyNumberFormat="1" applyFont="1"/>
    <xf numFmtId="43" fontId="2" fillId="0" borderId="0" xfId="0" applyNumberFormat="1" applyFont="1"/>
    <xf numFmtId="43" fontId="2" fillId="0" borderId="1" xfId="0" applyNumberFormat="1" applyFont="1" applyBorder="1"/>
    <xf numFmtId="44" fontId="2" fillId="0" borderId="2" xfId="0" applyNumberFormat="1" applyFont="1" applyBorder="1"/>
    <xf numFmtId="4" fontId="2" fillId="0" borderId="0" xfId="0" applyNumberFormat="1" applyFont="1"/>
    <xf numFmtId="0" fontId="2" fillId="0" borderId="1" xfId="0" applyFont="1" applyBorder="1"/>
    <xf numFmtId="0" fontId="2" fillId="2" borderId="3" xfId="0" applyFont="1" applyFill="1" applyBorder="1"/>
    <xf numFmtId="43" fontId="2" fillId="2" borderId="3" xfId="0" applyNumberFormat="1" applyFont="1" applyFill="1" applyBorder="1"/>
    <xf numFmtId="164" fontId="1" fillId="0" borderId="0" xfId="0" applyNumberFormat="1" applyFont="1"/>
    <xf numFmtId="10" fontId="2" fillId="0" borderId="0" xfId="0" applyNumberFormat="1" applyFont="1"/>
    <xf numFmtId="43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400050</xdr:colOff>
      <xdr:row>9</xdr:row>
      <xdr:rowOff>0</xdr:rowOff>
    </xdr:from>
    <xdr:ext cx="2486025" cy="8667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02988" y="3346613"/>
          <a:ext cx="2486024" cy="866774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5400" b="1" cap="none"/>
        </a:p>
      </xdr:txBody>
    </xdr:sp>
    <xdr:clientData fLocksWithSheet="0"/>
  </xdr:oneCellAnchor>
  <xdr:oneCellAnchor>
    <xdr:from>
      <xdr:col>1</xdr:col>
      <xdr:colOff>371475</xdr:colOff>
      <xdr:row>8</xdr:row>
      <xdr:rowOff>0</xdr:rowOff>
    </xdr:from>
    <xdr:ext cx="190500" cy="9429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253635" y="3311186"/>
          <a:ext cx="184730" cy="93762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5400" b="1" cap="none">
            <a:solidFill>
              <a:srgbClr val="E5B8B7"/>
            </a:solidFill>
          </a:endParaRPr>
        </a:p>
      </xdr:txBody>
    </xdr:sp>
    <xdr:clientData fLocksWithSheet="0"/>
  </xdr:oneCellAnchor>
  <xdr:oneCellAnchor>
    <xdr:from>
      <xdr:col>1</xdr:col>
      <xdr:colOff>495300</xdr:colOff>
      <xdr:row>8</xdr:row>
      <xdr:rowOff>0</xdr:rowOff>
    </xdr:from>
    <xdr:ext cx="190500" cy="94297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253635" y="3311186"/>
          <a:ext cx="184730" cy="93762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5400" b="1" cap="none">
            <a:solidFill>
              <a:srgbClr val="E5B8B7"/>
            </a:solidFill>
          </a:endParaRPr>
        </a:p>
      </xdr:txBody>
    </xdr:sp>
    <xdr:clientData fLocksWithSheet="0"/>
  </xdr:oneCellAnchor>
  <xdr:oneCellAnchor>
    <xdr:from>
      <xdr:col>1</xdr:col>
      <xdr:colOff>104775</xdr:colOff>
      <xdr:row>9</xdr:row>
      <xdr:rowOff>85725</xdr:rowOff>
    </xdr:from>
    <xdr:ext cx="2981325" cy="56197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856109" y="3499911"/>
          <a:ext cx="2979782" cy="56017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5400" b="1" cap="none">
            <a:solidFill>
              <a:srgbClr val="E5B8B7"/>
            </a:solidFill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590550</xdr:colOff>
      <xdr:row>8</xdr:row>
      <xdr:rowOff>9525</xdr:rowOff>
    </xdr:from>
    <xdr:ext cx="2095500" cy="828675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300329" y="3365663"/>
          <a:ext cx="2091342" cy="828674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5400" b="1" cap="none"/>
            <a:t>	</a:t>
          </a:r>
          <a:endParaRPr sz="1400"/>
        </a:p>
      </xdr:txBody>
    </xdr:sp>
    <xdr:clientData fLocksWithSheet="0"/>
  </xdr:oneCellAnchor>
  <xdr:oneCellAnchor>
    <xdr:from>
      <xdr:col>1</xdr:col>
      <xdr:colOff>304800</xdr:colOff>
      <xdr:row>8</xdr:row>
      <xdr:rowOff>9525</xdr:rowOff>
    </xdr:from>
    <xdr:ext cx="190500" cy="94297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253635" y="3311186"/>
          <a:ext cx="184730" cy="93762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5400" b="1" cap="none">
            <a:solidFill>
              <a:srgbClr val="E5B8B7"/>
            </a:solidFill>
          </a:endParaRPr>
        </a:p>
      </xdr:txBody>
    </xdr:sp>
    <xdr:clientData fLocksWithSheet="0"/>
  </xdr:oneCellAnchor>
  <xdr:oneCellAnchor>
    <xdr:from>
      <xdr:col>0</xdr:col>
      <xdr:colOff>361950</xdr:colOff>
      <xdr:row>8</xdr:row>
      <xdr:rowOff>85725</xdr:rowOff>
    </xdr:from>
    <xdr:ext cx="2609850" cy="828675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041847" y="3370425"/>
          <a:ext cx="2608307" cy="819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5400" b="1" cap="none">
            <a:solidFill>
              <a:srgbClr val="E5B8B7"/>
            </a:solidFill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0"/>
  <sheetViews>
    <sheetView tabSelected="1" workbookViewId="0">
      <selection activeCell="F24" sqref="F24"/>
    </sheetView>
  </sheetViews>
  <sheetFormatPr defaultColWidth="14.44140625" defaultRowHeight="15" customHeight="1" x14ac:dyDescent="0.3"/>
  <cols>
    <col min="1" max="1" width="10" customWidth="1"/>
    <col min="2" max="2" width="8.6640625" customWidth="1"/>
    <col min="3" max="4" width="12.33203125" customWidth="1"/>
    <col min="5" max="5" width="12.88671875" customWidth="1"/>
    <col min="6" max="6" width="13.44140625" customWidth="1"/>
    <col min="7" max="7" width="10.5546875" customWidth="1"/>
    <col min="8" max="8" width="10.6640625" customWidth="1"/>
    <col min="9" max="11" width="8.6640625" customWidth="1"/>
    <col min="12" max="12" width="12.5546875" customWidth="1"/>
    <col min="13" max="26" width="8.6640625" customWidth="1"/>
  </cols>
  <sheetData>
    <row r="1" spans="1:6" ht="14.4" x14ac:dyDescent="0.3">
      <c r="A1" s="1" t="s">
        <v>0</v>
      </c>
    </row>
    <row r="2" spans="1:6" ht="14.4" x14ac:dyDescent="0.3">
      <c r="A2" s="1" t="s">
        <v>1</v>
      </c>
    </row>
    <row r="3" spans="1:6" ht="14.4" x14ac:dyDescent="0.3">
      <c r="A3" s="2" t="s">
        <v>45</v>
      </c>
    </row>
    <row r="5" spans="1:6" ht="14.4" x14ac:dyDescent="0.3">
      <c r="A5" s="1" t="s">
        <v>2</v>
      </c>
    </row>
    <row r="7" spans="1:6" ht="14.4" x14ac:dyDescent="0.3">
      <c r="A7" s="1" t="s">
        <v>3</v>
      </c>
      <c r="E7" s="3">
        <v>9350.2800000000007</v>
      </c>
    </row>
    <row r="8" spans="1:6" ht="14.4" x14ac:dyDescent="0.3">
      <c r="D8" s="3"/>
      <c r="E8" s="3"/>
    </row>
    <row r="9" spans="1:6" ht="14.4" x14ac:dyDescent="0.3">
      <c r="D9" s="4"/>
      <c r="E9" s="4"/>
      <c r="F9" s="3">
        <f>+E7</f>
        <v>9350.2800000000007</v>
      </c>
    </row>
    <row r="10" spans="1:6" ht="14.4" x14ac:dyDescent="0.3">
      <c r="A10" s="1" t="s">
        <v>4</v>
      </c>
      <c r="F10" s="5">
        <v>15000</v>
      </c>
    </row>
    <row r="11" spans="1:6" ht="14.4" x14ac:dyDescent="0.3">
      <c r="F11" s="4"/>
    </row>
    <row r="12" spans="1:6" ht="14.4" x14ac:dyDescent="0.3">
      <c r="A12" s="1" t="s">
        <v>5</v>
      </c>
      <c r="F12" s="6">
        <f>SUM(F9:F10)</f>
        <v>24350.28</v>
      </c>
    </row>
    <row r="13" spans="1:6" ht="14.4" x14ac:dyDescent="0.3">
      <c r="F13" s="4"/>
    </row>
    <row r="14" spans="1:6" ht="14.4" x14ac:dyDescent="0.3">
      <c r="F14" s="4"/>
    </row>
    <row r="15" spans="1:6" ht="14.4" x14ac:dyDescent="0.3">
      <c r="A15" s="1" t="s">
        <v>6</v>
      </c>
      <c r="F15" s="4"/>
    </row>
    <row r="16" spans="1:6" ht="14.4" x14ac:dyDescent="0.3">
      <c r="A16" s="1" t="s">
        <v>7</v>
      </c>
      <c r="F16" s="3">
        <f>+'WPCA Liabilities'!D8</f>
        <v>23628.42</v>
      </c>
    </row>
    <row r="17" spans="1:12" ht="14.4" x14ac:dyDescent="0.3">
      <c r="A17" s="1" t="s">
        <v>8</v>
      </c>
      <c r="F17" s="4">
        <f>+'WPCA Liabilities'!D9</f>
        <v>505365.32</v>
      </c>
    </row>
    <row r="18" spans="1:12" ht="14.4" x14ac:dyDescent="0.3">
      <c r="A18" s="1" t="s">
        <v>9</v>
      </c>
      <c r="F18" s="4">
        <v>102493.44</v>
      </c>
    </row>
    <row r="19" spans="1:12" ht="14.4" x14ac:dyDescent="0.3">
      <c r="A19" s="1" t="s">
        <v>10</v>
      </c>
      <c r="F19" s="4">
        <f>64392.25-13796-37000-3641.62-9954.63</f>
        <v>0</v>
      </c>
    </row>
    <row r="20" spans="1:12" ht="14.4" x14ac:dyDescent="0.3">
      <c r="F20" s="4"/>
    </row>
    <row r="21" spans="1:12" ht="15.75" customHeight="1" x14ac:dyDescent="0.3">
      <c r="F21" s="4"/>
    </row>
    <row r="22" spans="1:12" ht="15.75" customHeight="1" x14ac:dyDescent="0.3">
      <c r="A22" s="1" t="s">
        <v>11</v>
      </c>
      <c r="F22" s="4"/>
    </row>
    <row r="23" spans="1:12" ht="15.75" customHeight="1" x14ac:dyDescent="0.3">
      <c r="A23" s="1" t="s">
        <v>12</v>
      </c>
      <c r="F23" s="4">
        <f>227527.1+45000+45000+15000+25000+9954.63+15000+10000</f>
        <v>392481.73</v>
      </c>
      <c r="L23" s="3"/>
    </row>
    <row r="24" spans="1:12" ht="15.75" customHeight="1" x14ac:dyDescent="0.3">
      <c r="F24" s="4"/>
    </row>
    <row r="25" spans="1:12" ht="15.75" customHeight="1" x14ac:dyDescent="0.3">
      <c r="A25" s="1" t="s">
        <v>13</v>
      </c>
      <c r="F25" s="4">
        <f>-993174.29-3500</f>
        <v>-996674.29</v>
      </c>
    </row>
    <row r="26" spans="1:12" ht="15.75" customHeight="1" x14ac:dyDescent="0.3">
      <c r="F26" s="4" t="s">
        <v>14</v>
      </c>
      <c r="G26" s="7"/>
      <c r="H26" s="4"/>
    </row>
    <row r="27" spans="1:12" ht="15.75" customHeight="1" x14ac:dyDescent="0.3">
      <c r="A27" s="1" t="s">
        <v>15</v>
      </c>
      <c r="F27" s="4">
        <f>+'P&amp;L'!C26</f>
        <v>-2944.34</v>
      </c>
    </row>
    <row r="28" spans="1:12" ht="15.75" customHeight="1" x14ac:dyDescent="0.3">
      <c r="A28" s="1" t="s">
        <v>16</v>
      </c>
      <c r="F28" s="4">
        <f>SUM(F25:F27)</f>
        <v>-999618.63</v>
      </c>
      <c r="L28" s="3"/>
    </row>
    <row r="29" spans="1:12" ht="15.75" customHeight="1" x14ac:dyDescent="0.3">
      <c r="F29" s="4"/>
    </row>
    <row r="30" spans="1:12" ht="15.75" customHeight="1" x14ac:dyDescent="0.3">
      <c r="A30" s="1" t="s">
        <v>17</v>
      </c>
      <c r="F30" s="6">
        <f>F18+F21+F16+F23+F28+F17+F19</f>
        <v>24350.27999999997</v>
      </c>
      <c r="H30" s="3"/>
    </row>
    <row r="31" spans="1:12" ht="15.75" customHeight="1" x14ac:dyDescent="0.3">
      <c r="F31" s="4"/>
    </row>
    <row r="32" spans="1:12" ht="15.75" customHeight="1" x14ac:dyDescent="0.3">
      <c r="F32" s="4"/>
    </row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00"/>
  <sheetViews>
    <sheetView workbookViewId="0">
      <selection activeCell="A4" sqref="A4"/>
    </sheetView>
  </sheetViews>
  <sheetFormatPr defaultColWidth="14.44140625" defaultRowHeight="15" customHeight="1" x14ac:dyDescent="0.3"/>
  <cols>
    <col min="1" max="1" width="22.5546875" customWidth="1"/>
    <col min="2" max="2" width="11.5546875" customWidth="1"/>
    <col min="3" max="3" width="14.33203125" customWidth="1"/>
    <col min="4" max="4" width="10.109375" customWidth="1"/>
    <col min="5" max="5" width="12.5546875" customWidth="1"/>
    <col min="6" max="26" width="8.6640625" customWidth="1"/>
  </cols>
  <sheetData>
    <row r="1" spans="1:5" ht="14.4" x14ac:dyDescent="0.3">
      <c r="A1" s="1" t="s">
        <v>0</v>
      </c>
    </row>
    <row r="2" spans="1:5" ht="14.4" x14ac:dyDescent="0.3">
      <c r="A2" s="1" t="s">
        <v>18</v>
      </c>
    </row>
    <row r="3" spans="1:5" ht="14.4" x14ac:dyDescent="0.3">
      <c r="A3" s="2">
        <v>45046</v>
      </c>
    </row>
    <row r="6" spans="1:5" ht="14.4" x14ac:dyDescent="0.3">
      <c r="A6" s="1" t="s">
        <v>19</v>
      </c>
      <c r="C6" s="3"/>
    </row>
    <row r="7" spans="1:5" ht="14.4" x14ac:dyDescent="0.3">
      <c r="A7" s="1" t="s">
        <v>20</v>
      </c>
      <c r="C7" s="8">
        <v>0.57999999999999996</v>
      </c>
    </row>
    <row r="9" spans="1:5" ht="14.4" x14ac:dyDescent="0.3">
      <c r="A9" s="1" t="s">
        <v>21</v>
      </c>
      <c r="C9" s="3">
        <f>SUM(C6:C8)</f>
        <v>0.57999999999999996</v>
      </c>
    </row>
    <row r="12" spans="1:5" ht="14.4" x14ac:dyDescent="0.3">
      <c r="A12" s="1" t="s">
        <v>22</v>
      </c>
    </row>
    <row r="14" spans="1:5" ht="14.4" x14ac:dyDescent="0.3">
      <c r="A14" s="1" t="s">
        <v>23</v>
      </c>
      <c r="C14" s="3"/>
      <c r="D14" s="7"/>
      <c r="E14" s="3"/>
    </row>
    <row r="15" spans="1:5" ht="14.4" x14ac:dyDescent="0.3">
      <c r="A15" s="1" t="s">
        <v>24</v>
      </c>
      <c r="C15" s="4"/>
    </row>
    <row r="16" spans="1:5" ht="14.4" x14ac:dyDescent="0.3">
      <c r="A16" s="1" t="s">
        <v>25</v>
      </c>
      <c r="C16" s="4"/>
    </row>
    <row r="17" spans="1:3" ht="14.4" x14ac:dyDescent="0.3">
      <c r="A17" s="1" t="s">
        <v>26</v>
      </c>
      <c r="C17" s="4"/>
    </row>
    <row r="18" spans="1:3" ht="14.4" x14ac:dyDescent="0.3">
      <c r="A18" s="1" t="s">
        <v>27</v>
      </c>
      <c r="C18" s="4"/>
    </row>
    <row r="19" spans="1:3" ht="14.4" x14ac:dyDescent="0.3">
      <c r="A19" s="1" t="s">
        <v>28</v>
      </c>
      <c r="C19" s="4">
        <v>2944.92</v>
      </c>
    </row>
    <row r="20" spans="1:3" ht="14.4" x14ac:dyDescent="0.3">
      <c r="A20" s="1" t="s">
        <v>29</v>
      </c>
      <c r="C20" s="4"/>
    </row>
    <row r="21" spans="1:3" ht="15.75" customHeight="1" x14ac:dyDescent="0.3">
      <c r="A21" s="1" t="s">
        <v>30</v>
      </c>
      <c r="C21" s="3"/>
    </row>
    <row r="22" spans="1:3" ht="15.75" customHeight="1" x14ac:dyDescent="0.3">
      <c r="C22" s="5"/>
    </row>
    <row r="23" spans="1:3" ht="15.75" customHeight="1" x14ac:dyDescent="0.3">
      <c r="C23" s="4"/>
    </row>
    <row r="24" spans="1:3" ht="15.75" customHeight="1" x14ac:dyDescent="0.3">
      <c r="A24" s="1" t="s">
        <v>31</v>
      </c>
      <c r="C24" s="4">
        <f>SUM(C14:C23)</f>
        <v>2944.92</v>
      </c>
    </row>
    <row r="25" spans="1:3" ht="15.75" customHeight="1" x14ac:dyDescent="0.3"/>
    <row r="26" spans="1:3" ht="15.75" customHeight="1" x14ac:dyDescent="0.3">
      <c r="A26" s="1" t="s">
        <v>32</v>
      </c>
      <c r="C26" s="6">
        <f>+C9-C24</f>
        <v>-2944.34</v>
      </c>
    </row>
    <row r="27" spans="1:3" ht="15.75" customHeight="1" x14ac:dyDescent="0.3"/>
    <row r="28" spans="1:3" ht="15.75" customHeight="1" x14ac:dyDescent="0.3"/>
    <row r="29" spans="1:3" ht="15.75" customHeight="1" x14ac:dyDescent="0.3"/>
    <row r="30" spans="1:3" ht="15.75" customHeight="1" x14ac:dyDescent="0.3"/>
    <row r="31" spans="1:3" ht="15.75" customHeight="1" x14ac:dyDescent="0.3"/>
    <row r="32" spans="1:3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00"/>
  <sheetViews>
    <sheetView workbookViewId="0">
      <selection activeCell="A4" sqref="A4"/>
    </sheetView>
  </sheetViews>
  <sheetFormatPr defaultColWidth="14.44140625" defaultRowHeight="15" customHeight="1" x14ac:dyDescent="0.3"/>
  <cols>
    <col min="1" max="1" width="53" customWidth="1"/>
    <col min="2" max="2" width="13.33203125" customWidth="1"/>
    <col min="3" max="3" width="8.6640625" customWidth="1"/>
    <col min="4" max="4" width="11.5546875" customWidth="1"/>
    <col min="5" max="11" width="8.6640625" customWidth="1"/>
    <col min="12" max="12" width="13.33203125" customWidth="1"/>
    <col min="13" max="26" width="8.6640625" customWidth="1"/>
  </cols>
  <sheetData>
    <row r="1" spans="1:12" ht="14.4" x14ac:dyDescent="0.3">
      <c r="A1" s="1" t="s">
        <v>33</v>
      </c>
    </row>
    <row r="2" spans="1:12" ht="14.4" x14ac:dyDescent="0.3">
      <c r="A2" s="1" t="s">
        <v>34</v>
      </c>
    </row>
    <row r="3" spans="1:12" ht="14.4" x14ac:dyDescent="0.3">
      <c r="A3" s="2">
        <v>45046</v>
      </c>
    </row>
    <row r="5" spans="1:12" ht="14.4" x14ac:dyDescent="0.3">
      <c r="A5" s="1" t="s">
        <v>35</v>
      </c>
    </row>
    <row r="7" spans="1:12" ht="14.4" x14ac:dyDescent="0.3">
      <c r="A7" s="1" t="s">
        <v>19</v>
      </c>
      <c r="D7" s="4">
        <v>161505.74</v>
      </c>
    </row>
    <row r="8" spans="1:12" ht="14.4" x14ac:dyDescent="0.3">
      <c r="A8" s="9" t="s">
        <v>7</v>
      </c>
      <c r="D8" s="10">
        <v>23628.42</v>
      </c>
    </row>
    <row r="9" spans="1:12" ht="14.4" x14ac:dyDescent="0.3">
      <c r="A9" s="9" t="s">
        <v>8</v>
      </c>
      <c r="D9" s="10">
        <v>505365.32</v>
      </c>
    </row>
    <row r="10" spans="1:12" ht="14.4" x14ac:dyDescent="0.3">
      <c r="D10" s="5"/>
    </row>
    <row r="12" spans="1:12" ht="14.4" x14ac:dyDescent="0.3">
      <c r="A12" s="1" t="s">
        <v>36</v>
      </c>
      <c r="D12" s="5">
        <f>SUM(D7:D11)</f>
        <v>690499.48</v>
      </c>
    </row>
    <row r="14" spans="1:12" ht="14.4" x14ac:dyDescent="0.3">
      <c r="A14" s="1" t="s">
        <v>37</v>
      </c>
    </row>
    <row r="15" spans="1:12" ht="14.4" x14ac:dyDescent="0.3">
      <c r="C15" s="1" t="s">
        <v>38</v>
      </c>
      <c r="L15" s="11"/>
    </row>
    <row r="16" spans="1:12" ht="14.4" x14ac:dyDescent="0.3">
      <c r="A16" s="1" t="s">
        <v>19</v>
      </c>
      <c r="B16" s="4">
        <v>135114.53</v>
      </c>
      <c r="C16" s="12">
        <v>0.21</v>
      </c>
      <c r="D16" s="4">
        <f t="shared" ref="D16:D19" si="0">ROUND((B16*C16),2)</f>
        <v>28374.05</v>
      </c>
      <c r="L16" s="11"/>
    </row>
    <row r="17" spans="1:12" ht="14.4" x14ac:dyDescent="0.3">
      <c r="A17" s="1" t="s">
        <v>39</v>
      </c>
      <c r="B17" s="4">
        <v>22749.39</v>
      </c>
      <c r="C17" s="12">
        <v>0.21</v>
      </c>
      <c r="D17" s="4">
        <f t="shared" si="0"/>
        <v>4777.37</v>
      </c>
      <c r="L17" s="11"/>
    </row>
    <row r="18" spans="1:12" ht="14.4" x14ac:dyDescent="0.3">
      <c r="A18" s="1" t="s">
        <v>8</v>
      </c>
      <c r="B18" s="4">
        <v>465314.64</v>
      </c>
      <c r="C18" s="12">
        <v>0.21</v>
      </c>
      <c r="D18" s="4">
        <f t="shared" si="0"/>
        <v>97716.07</v>
      </c>
      <c r="L18" s="11"/>
    </row>
    <row r="19" spans="1:12" ht="14.4" x14ac:dyDescent="0.3">
      <c r="A19" s="1" t="s">
        <v>40</v>
      </c>
      <c r="B19" s="4">
        <v>270098.15999999997</v>
      </c>
      <c r="C19" s="12">
        <v>0.21</v>
      </c>
      <c r="D19" s="4">
        <f t="shared" si="0"/>
        <v>56720.61</v>
      </c>
    </row>
    <row r="20" spans="1:12" ht="14.4" x14ac:dyDescent="0.3">
      <c r="B20" s="4"/>
      <c r="C20" s="4"/>
      <c r="D20" s="4"/>
    </row>
    <row r="21" spans="1:12" ht="15.75" customHeight="1" x14ac:dyDescent="0.3">
      <c r="A21" s="1" t="s">
        <v>41</v>
      </c>
      <c r="B21" s="4"/>
      <c r="C21" s="4"/>
      <c r="D21" s="13">
        <f>SUM(D16:D20)</f>
        <v>187588.1</v>
      </c>
    </row>
    <row r="22" spans="1:12" ht="15.75" customHeight="1" x14ac:dyDescent="0.3"/>
    <row r="23" spans="1:12" ht="15.75" customHeight="1" x14ac:dyDescent="0.3">
      <c r="A23" s="1" t="s">
        <v>42</v>
      </c>
      <c r="D23" s="4">
        <f>+D12+D21</f>
        <v>878087.58</v>
      </c>
    </row>
    <row r="24" spans="1:12" ht="15.75" customHeight="1" x14ac:dyDescent="0.3">
      <c r="A24" s="1" t="s">
        <v>43</v>
      </c>
      <c r="D24" s="1">
        <v>192</v>
      </c>
    </row>
    <row r="25" spans="1:12" ht="15.75" customHeight="1" x14ac:dyDescent="0.3"/>
    <row r="26" spans="1:12" ht="15.75" customHeight="1" x14ac:dyDescent="0.3">
      <c r="A26" s="1" t="s">
        <v>44</v>
      </c>
      <c r="D26" s="6">
        <f>ROUND((D23/D24),2)</f>
        <v>4573.37</v>
      </c>
    </row>
    <row r="27" spans="1:12" ht="15.75" customHeight="1" x14ac:dyDescent="0.3"/>
    <row r="28" spans="1:12" ht="15.75" customHeight="1" x14ac:dyDescent="0.3"/>
    <row r="29" spans="1:12" ht="15.75" customHeight="1" x14ac:dyDescent="0.3"/>
    <row r="30" spans="1:12" ht="15.75" customHeight="1" x14ac:dyDescent="0.3">
      <c r="D30" s="4"/>
    </row>
    <row r="31" spans="1:12" ht="15.75" customHeight="1" x14ac:dyDescent="0.3"/>
    <row r="32" spans="1:1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Sheet</vt:lpstr>
      <vt:lpstr>P&amp;L</vt:lpstr>
      <vt:lpstr>WPCA Liabilities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Annulli, Thomas - Middlebury, CT</dc:creator>
  <cp:lastModifiedBy>Thomas Annulli</cp:lastModifiedBy>
  <dcterms:created xsi:type="dcterms:W3CDTF">2017-11-09T19:31:01Z</dcterms:created>
  <dcterms:modified xsi:type="dcterms:W3CDTF">2023-05-22T12:52:06Z</dcterms:modified>
</cp:coreProperties>
</file>